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855" activeTab="0"/>
  </bookViews>
  <sheets>
    <sheet name="NBN EN 1996-3" sheetId="1" r:id="rId1"/>
  </sheets>
  <definedNames>
    <definedName name="dropdown">"Vervolgkeuzelijst 20"</definedName>
    <definedName name="g">'NBN EN 1996-3'!$D$8</definedName>
    <definedName name="ma">'NBN EN 1996-3'!$D$12</definedName>
    <definedName name="mo">'NBN EN 1996-3'!$AK$4</definedName>
  </definedNames>
  <calcPr fullCalcOnLoad="1"/>
</workbook>
</file>

<file path=xl/sharedStrings.xml><?xml version="1.0" encoding="utf-8"?>
<sst xmlns="http://schemas.openxmlformats.org/spreadsheetml/2006/main" count="94" uniqueCount="78">
  <si>
    <t>breedte mm</t>
  </si>
  <si>
    <t>hoogte mm</t>
  </si>
  <si>
    <t>-</t>
  </si>
  <si>
    <t>d</t>
  </si>
  <si>
    <t>N/mm²</t>
  </si>
  <si>
    <t>m</t>
  </si>
  <si>
    <t>niveau onder dak</t>
  </si>
  <si>
    <t>opleg</t>
  </si>
  <si>
    <t>inklemming</t>
  </si>
  <si>
    <t>l [mm]</t>
  </si>
  <si>
    <t>b [mm]</t>
  </si>
  <si>
    <t>h [mm]</t>
  </si>
  <si>
    <t xml:space="preserve"> </t>
  </si>
  <si>
    <t>Overspanning van de vloer:</t>
  </si>
  <si>
    <t>neen</t>
  </si>
  <si>
    <t>ja</t>
  </si>
  <si>
    <t>kN/m</t>
  </si>
  <si>
    <t>doolopende vloeren</t>
  </si>
  <si>
    <t>betonvloer in 2 richtingen</t>
  </si>
  <si>
    <t>Brique</t>
  </si>
  <si>
    <t>Format</t>
  </si>
  <si>
    <t>matériau</t>
  </si>
  <si>
    <t>type mortier</t>
  </si>
  <si>
    <t>exécution</t>
  </si>
  <si>
    <t>matériaux</t>
  </si>
  <si>
    <t>Catégorie de briques</t>
  </si>
  <si>
    <t>groupe 1</t>
  </si>
  <si>
    <t>groupe 2</t>
  </si>
  <si>
    <t>groupe 3</t>
  </si>
  <si>
    <t>Calcul de la maçonnerie selon NBN EN 1996-3 - Règles de calcul simplifiées</t>
  </si>
  <si>
    <t xml:space="preserve"> (Veuillez compléter les zones en bleu et choisir dans les menus déroulants)</t>
  </si>
  <si>
    <t>Mur</t>
  </si>
  <si>
    <t>hauteur</t>
  </si>
  <si>
    <t>long.a</t>
  </si>
  <si>
    <t>m ( max 3,2 m / max 4 m pour le rez d'un bâtiment &lt; 7m)</t>
  </si>
  <si>
    <t>Conditions aux bords</t>
  </si>
  <si>
    <t>groupe</t>
  </si>
  <si>
    <t>Mortier</t>
  </si>
  <si>
    <t>Type</t>
  </si>
  <si>
    <t>Contrôle mise en œuvre</t>
  </si>
  <si>
    <t>Contrôle matériaux</t>
  </si>
  <si>
    <t>surveillance normale par auteur de projet</t>
  </si>
  <si>
    <t>surveillance étendue par bureau de contrôle externe</t>
  </si>
  <si>
    <t>mortier d'usage courant</t>
  </si>
  <si>
    <t>mortier-colle</t>
  </si>
  <si>
    <t>brique</t>
  </si>
  <si>
    <t>silico-calcaire</t>
  </si>
  <si>
    <t>béton</t>
  </si>
  <si>
    <t>béton cellulaire</t>
  </si>
  <si>
    <t>br. Cat.I et mortier, avec certificat.produit suppl.</t>
  </si>
  <si>
    <t>br. Cat.I sans certif.produit suppl.</t>
  </si>
  <si>
    <t>br.Cat.II, tout mortier</t>
  </si>
  <si>
    <t>bord</t>
  </si>
  <si>
    <t>2 bords libres</t>
  </si>
  <si>
    <t>1 bord libre, 1 appui</t>
  </si>
  <si>
    <t>2 appuis</t>
  </si>
  <si>
    <t>Le mur est-il appuyé aux bords?</t>
  </si>
  <si>
    <t>S'agit-il d'un mur sous toiture?</t>
  </si>
  <si>
    <t>Mur encastré au-dessus, en-dessous?</t>
  </si>
  <si>
    <t>Quelle est la portée du plancher (max 5,9m)</t>
  </si>
  <si>
    <t>S'agit-il d'un plancher à armature continue?(hyperstat)</t>
  </si>
  <si>
    <t>S'agit-il d'un plancher en béton portant ds 2 directions?</t>
  </si>
  <si>
    <t>Le mur est-il un appui de rive/intermédiaire pour plancher?</t>
  </si>
  <si>
    <t>appui de rive</t>
  </si>
  <si>
    <t>appui intermédiaire</t>
  </si>
  <si>
    <r>
      <t>Résistance moyenne du mortier f</t>
    </r>
    <r>
      <rPr>
        <vertAlign val="subscript"/>
        <sz val="10"/>
        <rFont val="Arial"/>
        <family val="2"/>
      </rPr>
      <t>m</t>
    </r>
  </si>
  <si>
    <r>
      <t xml:space="preserve">Charge de calcul Ned </t>
    </r>
    <r>
      <rPr>
        <vertAlign val="subscript"/>
        <sz val="10"/>
        <rFont val="Arial"/>
        <family val="2"/>
      </rPr>
      <t>ELU</t>
    </r>
  </si>
  <si>
    <t>largeur</t>
  </si>
  <si>
    <r>
      <t>Résistance normalisée bloc f</t>
    </r>
    <r>
      <rPr>
        <vertAlign val="subscript"/>
        <sz val="10"/>
        <rFont val="Arial"/>
        <family val="2"/>
      </rPr>
      <t>b</t>
    </r>
  </si>
  <si>
    <r>
      <t>Résistance caractéristique maçonnerie f</t>
    </r>
    <r>
      <rPr>
        <vertAlign val="subscript"/>
        <sz val="10"/>
        <rFont val="Arial"/>
        <family val="2"/>
      </rPr>
      <t>k</t>
    </r>
  </si>
  <si>
    <r>
      <t xml:space="preserve">Sécurité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</si>
  <si>
    <r>
      <t>Valeur calcul résistance maçonnerie f</t>
    </r>
    <r>
      <rPr>
        <vertAlign val="subscript"/>
        <sz val="10"/>
        <rFont val="Arial"/>
        <family val="2"/>
      </rPr>
      <t>d</t>
    </r>
  </si>
  <si>
    <r>
      <t>Epaisseur effective mur t</t>
    </r>
    <r>
      <rPr>
        <vertAlign val="subscript"/>
        <sz val="10"/>
        <rFont val="Arial"/>
        <family val="2"/>
      </rPr>
      <t>ef</t>
    </r>
  </si>
  <si>
    <r>
      <t>Hauteur effective mur h</t>
    </r>
    <r>
      <rPr>
        <vertAlign val="subscript"/>
        <sz val="10"/>
        <rFont val="Arial"/>
        <family val="2"/>
      </rPr>
      <t>ef</t>
    </r>
  </si>
  <si>
    <r>
      <t xml:space="preserve">Facteur réduction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s</t>
    </r>
  </si>
  <si>
    <r>
      <t>Résistance moyenne déclarée de la brique f</t>
    </r>
    <r>
      <rPr>
        <vertAlign val="subscript"/>
        <sz val="10"/>
        <rFont val="Arial"/>
        <family val="2"/>
      </rPr>
      <t>mean</t>
    </r>
  </si>
  <si>
    <r>
      <t>Résistance N</t>
    </r>
    <r>
      <rPr>
        <vertAlign val="subscript"/>
        <sz val="10"/>
        <rFont val="Arial"/>
        <family val="2"/>
      </rPr>
      <t>Rd ELU</t>
    </r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</si>
  <si>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voir NBN EN 1996-3 pour les limites de cette méthode de calcul.  Voir NBN EN 1996-1-1 pour le calcul des cas qui sortent de ces limites.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</si>
</sst>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18" borderId="10" xfId="0" applyFont="1" applyFill="1" applyBorder="1" applyAlignment="1" applyProtection="1">
      <alignment horizontal="center"/>
      <protection hidden="1" locked="0"/>
    </xf>
    <xf numFmtId="0" fontId="4" fillId="18" borderId="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2" fontId="9" fillId="0" borderId="0" xfId="0" applyNumberFormat="1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4" fillId="18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2" borderId="0" xfId="0" applyFont="1" applyFill="1" applyBorder="1" applyAlignment="1" applyProtection="1">
      <alignment horizontal="center" vertical="center"/>
      <protection hidden="1" locked="0"/>
    </xf>
    <xf numFmtId="0" fontId="0" fillId="32" borderId="0" xfId="0" applyFont="1" applyFill="1" applyBorder="1" applyAlignment="1" applyProtection="1">
      <alignment/>
      <protection hidden="1" locked="0"/>
    </xf>
    <xf numFmtId="0" fontId="7" fillId="32" borderId="0" xfId="0" applyFont="1" applyFill="1" applyBorder="1" applyAlignment="1" applyProtection="1">
      <alignment horizontal="left" vertical="center"/>
      <protection hidden="1" locked="0"/>
    </xf>
    <xf numFmtId="0" fontId="5" fillId="32" borderId="11" xfId="0" applyFont="1" applyFill="1" applyBorder="1" applyAlignment="1" applyProtection="1">
      <alignment horizontal="center" vertical="center"/>
      <protection hidden="1" locked="0"/>
    </xf>
    <xf numFmtId="0" fontId="0" fillId="32" borderId="12" xfId="0" applyFill="1" applyBorder="1" applyAlignment="1" applyProtection="1">
      <alignment/>
      <protection hidden="1" locked="0"/>
    </xf>
    <xf numFmtId="0" fontId="0" fillId="32" borderId="13" xfId="0" applyFill="1" applyBorder="1" applyAlignment="1" applyProtection="1">
      <alignment/>
      <protection hidden="1" locked="0"/>
    </xf>
    <xf numFmtId="0" fontId="0" fillId="32" borderId="14" xfId="0" applyFill="1" applyBorder="1" applyAlignment="1" applyProtection="1">
      <alignment/>
      <protection hidden="1" locked="0"/>
    </xf>
    <xf numFmtId="0" fontId="0" fillId="18" borderId="15" xfId="0" applyFill="1" applyBorder="1" applyAlignment="1" applyProtection="1">
      <alignment/>
      <protection hidden="1" locked="0"/>
    </xf>
    <xf numFmtId="0" fontId="0" fillId="18" borderId="16" xfId="0" applyFill="1" applyBorder="1" applyAlignment="1" applyProtection="1">
      <alignment/>
      <protection hidden="1" locked="0"/>
    </xf>
    <xf numFmtId="0" fontId="0" fillId="18" borderId="17" xfId="0" applyFill="1" applyBorder="1" applyAlignment="1" applyProtection="1">
      <alignment/>
      <protection hidden="1" locked="0"/>
    </xf>
    <xf numFmtId="0" fontId="0" fillId="18" borderId="18" xfId="0" applyFill="1" applyBorder="1" applyAlignment="1" applyProtection="1">
      <alignment/>
      <protection hidden="1" locked="0"/>
    </xf>
    <xf numFmtId="0" fontId="0" fillId="18" borderId="10" xfId="0" applyFill="1" applyBorder="1" applyAlignment="1" applyProtection="1">
      <alignment/>
      <protection hidden="1" locked="0"/>
    </xf>
    <xf numFmtId="0" fontId="0" fillId="18" borderId="0" xfId="0" applyFill="1" applyBorder="1" applyAlignment="1" applyProtection="1">
      <alignment/>
      <protection hidden="1" locked="0"/>
    </xf>
    <xf numFmtId="0" fontId="0" fillId="18" borderId="19" xfId="0" applyFill="1" applyBorder="1" applyAlignment="1" applyProtection="1">
      <alignment/>
      <protection hidden="1" locked="0"/>
    </xf>
    <xf numFmtId="0" fontId="0" fillId="18" borderId="0" xfId="0" applyFont="1" applyFill="1" applyBorder="1" applyAlignment="1" applyProtection="1">
      <alignment/>
      <protection hidden="1" locked="0"/>
    </xf>
    <xf numFmtId="0" fontId="0" fillId="18" borderId="11" xfId="0" applyFill="1" applyBorder="1" applyAlignment="1" applyProtection="1">
      <alignment/>
      <protection hidden="1" locked="0"/>
    </xf>
    <xf numFmtId="0" fontId="0" fillId="18" borderId="10" xfId="0" applyFill="1" applyBorder="1" applyAlignment="1" applyProtection="1">
      <alignment horizontal="center"/>
      <protection hidden="1" locked="0"/>
    </xf>
    <xf numFmtId="0" fontId="0" fillId="18" borderId="0" xfId="0" applyFill="1" applyBorder="1" applyAlignment="1" applyProtection="1">
      <alignment horizontal="center"/>
      <protection hidden="1" locked="0"/>
    </xf>
    <xf numFmtId="0" fontId="0" fillId="18" borderId="10" xfId="0" applyFont="1" applyFill="1" applyBorder="1" applyAlignment="1" applyProtection="1">
      <alignment/>
      <protection hidden="1" locked="0"/>
    </xf>
    <xf numFmtId="0" fontId="5" fillId="18" borderId="19" xfId="0" applyFont="1" applyFill="1" applyBorder="1" applyAlignment="1" applyProtection="1">
      <alignment/>
      <protection hidden="1" locked="0"/>
    </xf>
    <xf numFmtId="0" fontId="0" fillId="18" borderId="19" xfId="0" applyFont="1" applyFill="1" applyBorder="1" applyAlignment="1" applyProtection="1">
      <alignment/>
      <protection hidden="1" locked="0"/>
    </xf>
    <xf numFmtId="0" fontId="0" fillId="18" borderId="20" xfId="0" applyFill="1" applyBorder="1" applyAlignment="1" applyProtection="1">
      <alignment/>
      <protection hidden="1" locked="0"/>
    </xf>
    <xf numFmtId="0" fontId="0" fillId="18" borderId="19" xfId="0" applyFont="1" applyFill="1" applyBorder="1" applyAlignment="1" applyProtection="1">
      <alignment vertical="center"/>
      <protection hidden="1" locked="0"/>
    </xf>
    <xf numFmtId="0" fontId="4" fillId="18" borderId="0" xfId="0" applyFont="1" applyFill="1" applyBorder="1" applyAlignment="1" applyProtection="1">
      <alignment/>
      <protection hidden="1" locked="0"/>
    </xf>
    <xf numFmtId="2" fontId="0" fillId="18" borderId="11" xfId="0" applyNumberFormat="1" applyFont="1" applyFill="1" applyBorder="1" applyAlignment="1" applyProtection="1">
      <alignment horizontal="left"/>
      <protection hidden="1" locked="0"/>
    </xf>
    <xf numFmtId="0" fontId="0" fillId="18" borderId="12" xfId="0" applyFill="1" applyBorder="1" applyAlignment="1" applyProtection="1">
      <alignment/>
      <protection hidden="1" locked="0"/>
    </xf>
    <xf numFmtId="0" fontId="0" fillId="18" borderId="13" xfId="0" applyFill="1" applyBorder="1" applyAlignment="1" applyProtection="1">
      <alignment/>
      <protection hidden="1" locked="0"/>
    </xf>
    <xf numFmtId="0" fontId="0" fillId="18" borderId="14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16" xfId="0" applyFill="1" applyBorder="1" applyAlignment="1" applyProtection="1">
      <alignment/>
      <protection hidden="1" locked="0"/>
    </xf>
    <xf numFmtId="0" fontId="0" fillId="33" borderId="18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 horizontal="right"/>
      <protection hidden="1" locked="0"/>
    </xf>
    <xf numFmtId="0" fontId="0" fillId="33" borderId="0" xfId="0" applyFill="1" applyBorder="1" applyAlignment="1" applyProtection="1">
      <alignment horizontal="left"/>
      <protection hidden="1" locked="0"/>
    </xf>
    <xf numFmtId="0" fontId="0" fillId="33" borderId="11" xfId="0" applyFill="1" applyBorder="1" applyAlignment="1" applyProtection="1">
      <alignment/>
      <protection hidden="1" locked="0"/>
    </xf>
    <xf numFmtId="181" fontId="0" fillId="33" borderId="0" xfId="0" applyNumberFormat="1" applyFill="1" applyBorder="1" applyAlignment="1" applyProtection="1">
      <alignment horizontal="right"/>
      <protection hidden="1" locked="0"/>
    </xf>
    <xf numFmtId="2" fontId="4" fillId="33" borderId="0" xfId="0" applyNumberFormat="1" applyFont="1" applyFill="1" applyBorder="1" applyAlignment="1" applyProtection="1">
      <alignment/>
      <protection hidden="1" locked="0"/>
    </xf>
    <xf numFmtId="2" fontId="0" fillId="33" borderId="0" xfId="0" applyNumberFormat="1" applyFill="1" applyBorder="1" applyAlignment="1" applyProtection="1">
      <alignment horizontal="right"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1" fontId="0" fillId="33" borderId="23" xfId="0" applyNumberFormat="1" applyFill="1" applyBorder="1" applyAlignment="1" applyProtection="1">
      <alignment/>
      <protection hidden="1" locked="0"/>
    </xf>
    <xf numFmtId="0" fontId="0" fillId="33" borderId="24" xfId="0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0" fillId="33" borderId="13" xfId="0" applyFill="1" applyBorder="1" applyAlignment="1" applyProtection="1">
      <alignment/>
      <protection hidden="1" locked="0"/>
    </xf>
    <xf numFmtId="0" fontId="0" fillId="33" borderId="14" xfId="0" applyFill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180" fontId="0" fillId="0" borderId="0" xfId="0" applyNumberFormat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0" fillId="33" borderId="23" xfId="0" applyFont="1" applyFill="1" applyBorder="1" applyAlignment="1" applyProtection="1">
      <alignment horizontal="right"/>
      <protection hidden="1" locked="0"/>
    </xf>
    <xf numFmtId="0" fontId="0" fillId="33" borderId="10" xfId="0" applyFont="1" applyFill="1" applyBorder="1" applyAlignment="1" applyProtection="1">
      <alignment horizontal="right"/>
      <protection hidden="1" locked="0"/>
    </xf>
    <xf numFmtId="0" fontId="0" fillId="33" borderId="0" xfId="0" applyFont="1" applyFill="1" applyBorder="1" applyAlignment="1" applyProtection="1">
      <alignment horizontal="right"/>
      <protection hidden="1" locked="0"/>
    </xf>
    <xf numFmtId="0" fontId="6" fillId="32" borderId="21" xfId="0" applyFont="1" applyFill="1" applyBorder="1" applyAlignment="1" applyProtection="1">
      <alignment horizontal="center" vertical="center"/>
      <protection hidden="1" locked="0"/>
    </xf>
    <xf numFmtId="0" fontId="6" fillId="32" borderId="16" xfId="0" applyFont="1" applyFill="1" applyBorder="1" applyAlignment="1" applyProtection="1">
      <alignment horizontal="center" vertical="center"/>
      <protection hidden="1" locked="0"/>
    </xf>
    <xf numFmtId="0" fontId="6" fillId="32" borderId="18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18</xdr:row>
      <xdr:rowOff>85725</xdr:rowOff>
    </xdr:from>
    <xdr:to>
      <xdr:col>13</xdr:col>
      <xdr:colOff>733425</xdr:colOff>
      <xdr:row>28</xdr:row>
      <xdr:rowOff>38100</xdr:rowOff>
    </xdr:to>
    <xdr:pic>
      <xdr:nvPicPr>
        <xdr:cNvPr id="1" name="Picture 12" descr="C:\Mijn documenten\Jos\werk\steu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771900"/>
          <a:ext cx="27241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285750</xdr:colOff>
      <xdr:row>22</xdr:row>
      <xdr:rowOff>28575</xdr:rowOff>
    </xdr:from>
    <xdr:ext cx="523875" cy="190500"/>
    <xdr:sp>
      <xdr:nvSpPr>
        <xdr:cNvPr id="2" name="Text Box 13"/>
        <xdr:cNvSpPr txBox="1">
          <a:spLocks noChangeArrowheads="1"/>
        </xdr:cNvSpPr>
      </xdr:nvSpPr>
      <xdr:spPr>
        <a:xfrm>
          <a:off x="6457950" y="44958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hauteur</a:t>
          </a:r>
        </a:p>
      </xdr:txBody>
    </xdr:sp>
    <xdr:clientData/>
  </xdr:oneCellAnchor>
  <xdr:oneCellAnchor>
    <xdr:from>
      <xdr:col>11</xdr:col>
      <xdr:colOff>514350</xdr:colOff>
      <xdr:row>26</xdr:row>
      <xdr:rowOff>161925</xdr:rowOff>
    </xdr:from>
    <xdr:ext cx="85725" cy="171450"/>
    <xdr:sp>
      <xdr:nvSpPr>
        <xdr:cNvPr id="3" name="Text Box 14"/>
        <xdr:cNvSpPr txBox="1">
          <a:spLocks noChangeArrowheads="1"/>
        </xdr:cNvSpPr>
      </xdr:nvSpPr>
      <xdr:spPr>
        <a:xfrm>
          <a:off x="6686550" y="5467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12</xdr:col>
      <xdr:colOff>457200</xdr:colOff>
      <xdr:row>11</xdr:row>
      <xdr:rowOff>190500</xdr:rowOff>
    </xdr:from>
    <xdr:to>
      <xdr:col>14</xdr:col>
      <xdr:colOff>0</xdr:colOff>
      <xdr:row>13</xdr:row>
      <xdr:rowOff>0</xdr:rowOff>
    </xdr:to>
    <xdr:pic>
      <xdr:nvPicPr>
        <xdr:cNvPr id="4" name="eindtussenste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3336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447675</xdr:colOff>
      <xdr:row>10</xdr:row>
      <xdr:rowOff>66675</xdr:rowOff>
    </xdr:from>
    <xdr:to>
      <xdr:col>11</xdr:col>
      <xdr:colOff>600075</xdr:colOff>
      <xdr:row>10</xdr:row>
      <xdr:rowOff>190500</xdr:rowOff>
    </xdr:to>
    <xdr:pic>
      <xdr:nvPicPr>
        <xdr:cNvPr id="5" name="box_muuronderda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0002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457200</xdr:colOff>
      <xdr:row>11</xdr:row>
      <xdr:rowOff>66675</xdr:rowOff>
    </xdr:from>
    <xdr:to>
      <xdr:col>11</xdr:col>
      <xdr:colOff>609600</xdr:colOff>
      <xdr:row>11</xdr:row>
      <xdr:rowOff>190500</xdr:rowOff>
    </xdr:to>
    <xdr:pic>
      <xdr:nvPicPr>
        <xdr:cNvPr id="6" name="box_inklemm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22098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352425</xdr:colOff>
      <xdr:row>14</xdr:row>
      <xdr:rowOff>85725</xdr:rowOff>
    </xdr:from>
    <xdr:to>
      <xdr:col>12</xdr:col>
      <xdr:colOff>504825</xdr:colOff>
      <xdr:row>14</xdr:row>
      <xdr:rowOff>209550</xdr:rowOff>
    </xdr:to>
    <xdr:pic>
      <xdr:nvPicPr>
        <xdr:cNvPr id="7" name="box_doorlopendevlo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1375" y="28575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352425</xdr:colOff>
      <xdr:row>15</xdr:row>
      <xdr:rowOff>57150</xdr:rowOff>
    </xdr:from>
    <xdr:to>
      <xdr:col>12</xdr:col>
      <xdr:colOff>504825</xdr:colOff>
      <xdr:row>15</xdr:row>
      <xdr:rowOff>180975</xdr:rowOff>
    </xdr:to>
    <xdr:pic>
      <xdr:nvPicPr>
        <xdr:cNvPr id="8" name="box_betonvlo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30384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A74"/>
  <sheetViews>
    <sheetView tabSelected="1" zoomScalePageLayoutView="0" workbookViewId="0" topLeftCell="A1">
      <selection activeCell="F11" sqref="F11"/>
    </sheetView>
  </sheetViews>
  <sheetFormatPr defaultColWidth="9.140625" defaultRowHeight="16.5" customHeight="1"/>
  <cols>
    <col min="1" max="2" width="8.28125" style="3" customWidth="1"/>
    <col min="3" max="3" width="14.00390625" style="3" customWidth="1"/>
    <col min="4" max="4" width="7.140625" style="3" customWidth="1"/>
    <col min="5" max="5" width="5.8515625" style="3" customWidth="1"/>
    <col min="6" max="6" width="8.8515625" style="3" customWidth="1"/>
    <col min="7" max="7" width="8.57421875" style="3" customWidth="1"/>
    <col min="8" max="8" width="8.28125" style="3" customWidth="1"/>
    <col min="9" max="9" width="6.00390625" style="3" customWidth="1"/>
    <col min="10" max="10" width="7.7109375" style="3" customWidth="1"/>
    <col min="11" max="11" width="9.57421875" style="3" customWidth="1"/>
    <col min="12" max="12" width="10.00390625" style="3" customWidth="1"/>
    <col min="13" max="13" width="7.57421875" style="3" customWidth="1"/>
    <col min="14" max="14" width="18.140625" style="3" customWidth="1"/>
    <col min="15" max="15" width="9.140625" style="15" customWidth="1"/>
    <col min="16" max="32" width="9.140625" style="3" customWidth="1"/>
    <col min="33" max="33" width="12.28125" style="61" customWidth="1"/>
    <col min="34" max="34" width="9.140625" style="61" customWidth="1"/>
    <col min="35" max="35" width="11.8515625" style="5" customWidth="1"/>
    <col min="36" max="36" width="12.7109375" style="5" customWidth="1"/>
    <col min="37" max="105" width="9.140625" style="5" customWidth="1"/>
    <col min="106" max="16384" width="9.140625" style="3" customWidth="1"/>
  </cols>
  <sheetData>
    <row r="1" spans="1:105" ht="16.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3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</row>
    <row r="2" spans="1:105" ht="16.5" customHeight="1">
      <c r="A2" s="16"/>
      <c r="B2" s="17"/>
      <c r="C2" s="17"/>
      <c r="D2" s="18"/>
      <c r="E2" s="19" t="s">
        <v>30</v>
      </c>
      <c r="F2" s="17"/>
      <c r="G2" s="17"/>
      <c r="H2" s="17"/>
      <c r="I2" s="17"/>
      <c r="J2" s="17"/>
      <c r="K2" s="17"/>
      <c r="L2" s="17"/>
      <c r="M2" s="17"/>
      <c r="N2" s="20"/>
      <c r="O2" s="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 ht="3.7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3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ht="16.5" customHeight="1">
      <c r="A4" s="24" t="s">
        <v>19</v>
      </c>
      <c r="B4" s="25"/>
      <c r="C4" s="25"/>
      <c r="D4" s="25"/>
      <c r="E4" s="25"/>
      <c r="F4" s="25"/>
      <c r="G4" s="25"/>
      <c r="H4" s="26" t="s">
        <v>31</v>
      </c>
      <c r="I4" s="25"/>
      <c r="J4" s="25"/>
      <c r="K4" s="25"/>
      <c r="L4" s="25"/>
      <c r="M4" s="25"/>
      <c r="N4" s="27"/>
      <c r="O4" s="3"/>
      <c r="AF4" s="6"/>
      <c r="AG4" s="6"/>
      <c r="AH4" s="6"/>
      <c r="AI4" s="6"/>
      <c r="AJ4" s="6" t="s">
        <v>21</v>
      </c>
      <c r="AK4" s="6"/>
      <c r="AL4" s="6"/>
      <c r="AM4" s="6"/>
      <c r="AN4" s="6"/>
      <c r="AO4" s="6"/>
      <c r="AP4" s="6" t="s">
        <v>64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ht="16.5" customHeight="1">
      <c r="A5" s="28" t="s">
        <v>20</v>
      </c>
      <c r="B5" s="29"/>
      <c r="C5" s="29"/>
      <c r="D5" s="29"/>
      <c r="E5" s="29"/>
      <c r="F5" s="29"/>
      <c r="G5" s="29"/>
      <c r="H5" s="30" t="s">
        <v>32</v>
      </c>
      <c r="I5" s="13">
        <v>3</v>
      </c>
      <c r="J5" s="31" t="s">
        <v>34</v>
      </c>
      <c r="K5" s="29"/>
      <c r="L5" s="29"/>
      <c r="M5" s="29"/>
      <c r="N5" s="32"/>
      <c r="O5" s="3"/>
      <c r="AF5" s="6"/>
      <c r="AG5" s="6"/>
      <c r="AH5" s="6"/>
      <c r="AI5" s="6"/>
      <c r="AJ5" s="8">
        <v>1</v>
      </c>
      <c r="AK5" s="8">
        <v>2</v>
      </c>
      <c r="AL5" s="8">
        <v>1</v>
      </c>
      <c r="AM5" s="6">
        <v>2</v>
      </c>
      <c r="AN5" s="6">
        <v>3</v>
      </c>
      <c r="AO5" s="6" t="b">
        <v>0</v>
      </c>
      <c r="AP5" s="6">
        <f>IF(AP4=AP8,2,1)</f>
        <v>2</v>
      </c>
      <c r="AQ5" s="6">
        <v>1</v>
      </c>
      <c r="AR5" s="6" t="b">
        <v>0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</row>
    <row r="6" spans="1:105" ht="16.5" customHeight="1">
      <c r="A6" s="33" t="s">
        <v>9</v>
      </c>
      <c r="B6" s="34" t="s">
        <v>10</v>
      </c>
      <c r="C6" s="34" t="s">
        <v>11</v>
      </c>
      <c r="D6" s="29"/>
      <c r="E6" s="29"/>
      <c r="F6" s="29"/>
      <c r="G6" s="29"/>
      <c r="H6" s="37" t="s">
        <v>67</v>
      </c>
      <c r="I6" s="13">
        <f>+B7/1000</f>
        <v>0.14</v>
      </c>
      <c r="J6" s="29" t="s">
        <v>5</v>
      </c>
      <c r="K6" s="29"/>
      <c r="L6" s="29"/>
      <c r="M6" s="29"/>
      <c r="N6" s="32"/>
      <c r="O6" s="3"/>
      <c r="AF6" s="6"/>
      <c r="AG6" s="6"/>
      <c r="AH6" s="6"/>
      <c r="AI6" s="6"/>
      <c r="AJ6" s="9" t="s">
        <v>22</v>
      </c>
      <c r="AK6" s="9" t="s">
        <v>36</v>
      </c>
      <c r="AL6" s="9" t="s">
        <v>21</v>
      </c>
      <c r="AM6" s="9" t="s">
        <v>23</v>
      </c>
      <c r="AN6" s="9" t="s">
        <v>24</v>
      </c>
      <c r="AO6" s="9" t="s">
        <v>6</v>
      </c>
      <c r="AP6" s="9" t="s">
        <v>7</v>
      </c>
      <c r="AQ6" s="9" t="s">
        <v>52</v>
      </c>
      <c r="AR6" s="9" t="s">
        <v>17</v>
      </c>
      <c r="AS6" s="6"/>
      <c r="AT6" s="9" t="s">
        <v>15</v>
      </c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ht="16.5" customHeight="1">
      <c r="A7" s="1">
        <f>+AM74</f>
        <v>290</v>
      </c>
      <c r="B7" s="2">
        <f>+AN74</f>
        <v>140</v>
      </c>
      <c r="C7" s="2">
        <f>+AO74</f>
        <v>190</v>
      </c>
      <c r="D7" s="29"/>
      <c r="E7" s="29"/>
      <c r="F7" s="29"/>
      <c r="G7" s="29"/>
      <c r="H7" s="30" t="s">
        <v>33</v>
      </c>
      <c r="I7" s="13">
        <v>2</v>
      </c>
      <c r="J7" s="29" t="s">
        <v>5</v>
      </c>
      <c r="K7" s="29"/>
      <c r="L7" s="29"/>
      <c r="M7" s="29"/>
      <c r="N7" s="32"/>
      <c r="O7" s="3"/>
      <c r="AF7" s="6"/>
      <c r="AG7" s="6"/>
      <c r="AH7" s="6"/>
      <c r="AI7" s="6"/>
      <c r="AJ7" s="6" t="s">
        <v>43</v>
      </c>
      <c r="AK7" s="6" t="s">
        <v>26</v>
      </c>
      <c r="AL7" s="6" t="s">
        <v>45</v>
      </c>
      <c r="AM7" s="6" t="s">
        <v>41</v>
      </c>
      <c r="AN7" s="6" t="s">
        <v>49</v>
      </c>
      <c r="AO7" s="6" t="b">
        <v>0</v>
      </c>
      <c r="AP7" s="6" t="s">
        <v>63</v>
      </c>
      <c r="AQ7" s="6" t="s">
        <v>53</v>
      </c>
      <c r="AR7" s="6" t="b">
        <v>0</v>
      </c>
      <c r="AS7" s="6"/>
      <c r="AT7" s="6" t="s">
        <v>14</v>
      </c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ht="16.5" customHeight="1">
      <c r="A8" s="35" t="s">
        <v>25</v>
      </c>
      <c r="B8" s="29"/>
      <c r="C8" s="29"/>
      <c r="D8" s="29"/>
      <c r="E8" s="29"/>
      <c r="F8" s="29"/>
      <c r="G8" s="29"/>
      <c r="H8" s="30"/>
      <c r="I8" s="29"/>
      <c r="J8" s="29"/>
      <c r="K8" s="29"/>
      <c r="L8" s="29"/>
      <c r="M8" s="29"/>
      <c r="N8" s="32"/>
      <c r="O8" s="3"/>
      <c r="AF8" s="6"/>
      <c r="AG8" s="6"/>
      <c r="AH8" s="6"/>
      <c r="AI8" s="6"/>
      <c r="AJ8" s="6" t="s">
        <v>44</v>
      </c>
      <c r="AK8" s="6" t="s">
        <v>27</v>
      </c>
      <c r="AL8" s="6" t="s">
        <v>47</v>
      </c>
      <c r="AM8" s="6" t="s">
        <v>42</v>
      </c>
      <c r="AN8" s="6" t="s">
        <v>50</v>
      </c>
      <c r="AO8" s="9" t="s">
        <v>8</v>
      </c>
      <c r="AP8" s="6" t="s">
        <v>64</v>
      </c>
      <c r="AQ8" s="6" t="s">
        <v>54</v>
      </c>
      <c r="AR8" s="9" t="s">
        <v>18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ht="16.5" customHeight="1">
      <c r="A9" s="35" t="s">
        <v>75</v>
      </c>
      <c r="B9" s="29"/>
      <c r="C9" s="29"/>
      <c r="D9" s="29"/>
      <c r="E9" s="29"/>
      <c r="F9" s="13">
        <v>8.1</v>
      </c>
      <c r="G9" s="29" t="s">
        <v>4</v>
      </c>
      <c r="H9" s="36" t="s">
        <v>35</v>
      </c>
      <c r="I9" s="29"/>
      <c r="J9" s="29"/>
      <c r="K9" s="29"/>
      <c r="L9" s="29"/>
      <c r="M9" s="29"/>
      <c r="N9" s="32"/>
      <c r="O9" s="3"/>
      <c r="AF9" s="6"/>
      <c r="AG9" s="6"/>
      <c r="AH9" s="6"/>
      <c r="AI9" s="6"/>
      <c r="AJ9" s="6"/>
      <c r="AK9" s="6" t="s">
        <v>28</v>
      </c>
      <c r="AL9" s="6" t="s">
        <v>46</v>
      </c>
      <c r="AM9" s="6" t="s">
        <v>12</v>
      </c>
      <c r="AN9" s="6" t="s">
        <v>51</v>
      </c>
      <c r="AO9" s="6" t="s">
        <v>12</v>
      </c>
      <c r="AP9" s="6" t="s">
        <v>12</v>
      </c>
      <c r="AQ9" s="6" t="s">
        <v>55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ht="16.5" customHeight="1">
      <c r="A10" s="28"/>
      <c r="B10" s="29"/>
      <c r="C10" s="29"/>
      <c r="D10" s="29"/>
      <c r="E10" s="29"/>
      <c r="F10" s="29"/>
      <c r="G10" s="29"/>
      <c r="H10" s="37" t="s">
        <v>56</v>
      </c>
      <c r="I10" s="29"/>
      <c r="J10" s="29"/>
      <c r="K10" s="29"/>
      <c r="L10" s="29"/>
      <c r="M10" s="29"/>
      <c r="N10" s="32"/>
      <c r="O10" s="3"/>
      <c r="S10" s="14"/>
      <c r="AF10" s="6"/>
      <c r="AG10" s="6"/>
      <c r="AH10" s="6"/>
      <c r="AI10" s="6"/>
      <c r="AJ10" s="6"/>
      <c r="AK10" s="6"/>
      <c r="AL10" s="6" t="s">
        <v>48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ht="16.5" customHeight="1">
      <c r="A11" s="38" t="s">
        <v>37</v>
      </c>
      <c r="B11" s="29"/>
      <c r="C11" s="29"/>
      <c r="D11" s="29"/>
      <c r="E11" s="29"/>
      <c r="F11" s="29"/>
      <c r="G11" s="29"/>
      <c r="H11" s="37" t="s">
        <v>57</v>
      </c>
      <c r="I11" s="29"/>
      <c r="J11" s="29"/>
      <c r="K11" s="29"/>
      <c r="L11" s="29"/>
      <c r="M11" s="29"/>
      <c r="N11" s="32"/>
      <c r="O11" s="3"/>
      <c r="AF11" s="6"/>
      <c r="AG11" s="6"/>
      <c r="AH11" s="6"/>
      <c r="AI11" s="6"/>
      <c r="AJ11" s="6" t="s">
        <v>13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 ht="16.5" customHeight="1">
      <c r="A12" s="28" t="s">
        <v>38</v>
      </c>
      <c r="B12" s="29"/>
      <c r="C12" s="29"/>
      <c r="D12" s="29"/>
      <c r="E12" s="29"/>
      <c r="F12" s="29"/>
      <c r="G12" s="29"/>
      <c r="H12" s="37" t="s">
        <v>58</v>
      </c>
      <c r="I12" s="29"/>
      <c r="J12" s="29"/>
      <c r="K12" s="29"/>
      <c r="L12" s="29"/>
      <c r="M12" s="29"/>
      <c r="N12" s="32"/>
      <c r="O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7"/>
      <c r="AJ12" s="10">
        <v>0</v>
      </c>
      <c r="AK12" s="7"/>
      <c r="AL12" s="7"/>
      <c r="AM12" s="7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</row>
    <row r="13" spans="1:105" ht="16.5" customHeight="1">
      <c r="A13" s="35" t="s">
        <v>65</v>
      </c>
      <c r="B13" s="29"/>
      <c r="C13" s="29"/>
      <c r="D13" s="13">
        <v>2.5</v>
      </c>
      <c r="E13" s="29" t="s">
        <v>4</v>
      </c>
      <c r="F13" s="29"/>
      <c r="G13" s="29"/>
      <c r="H13" s="39" t="s">
        <v>62</v>
      </c>
      <c r="I13" s="29"/>
      <c r="J13" s="29"/>
      <c r="K13" s="29"/>
      <c r="L13" s="29"/>
      <c r="M13" s="29"/>
      <c r="N13" s="32"/>
      <c r="O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6"/>
      <c r="AH13" s="6"/>
      <c r="AI13" s="6"/>
      <c r="AJ13" s="11" t="s">
        <v>3</v>
      </c>
      <c r="AK13" s="7">
        <f>IF(NOT(AND(ISNUMBER(B7),ISNUMBER(C7))),"/",intpol(AJ15:AO22,B7,C7))*IF(AL5=3,0.8,1)</f>
        <v>1.24</v>
      </c>
      <c r="AL13" s="7"/>
      <c r="AM13" s="7"/>
      <c r="AN13" s="7"/>
      <c r="AO13" s="7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</row>
    <row r="14" spans="1:105" ht="16.5" customHeight="1">
      <c r="A14" s="35"/>
      <c r="B14" s="29"/>
      <c r="C14" s="29"/>
      <c r="D14" s="29"/>
      <c r="E14" s="29"/>
      <c r="F14" s="29"/>
      <c r="G14" s="29"/>
      <c r="H14" s="37" t="s">
        <v>59</v>
      </c>
      <c r="I14" s="29"/>
      <c r="J14" s="29"/>
      <c r="K14" s="29"/>
      <c r="L14" s="29"/>
      <c r="M14" s="40">
        <v>0</v>
      </c>
      <c r="N14" s="41">
        <f>IF($AP$5=1,"m","")</f>
      </c>
      <c r="O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"/>
      <c r="AG14" s="6"/>
      <c r="AH14" s="6"/>
      <c r="AI14" s="6"/>
      <c r="AJ14" s="7"/>
      <c r="AK14" s="12" t="s">
        <v>0</v>
      </c>
      <c r="AL14" s="12"/>
      <c r="AM14" s="12"/>
      <c r="AN14" s="12"/>
      <c r="AO14" s="12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</row>
    <row r="15" spans="1:105" ht="16.5" customHeight="1">
      <c r="A15" s="35" t="s">
        <v>66</v>
      </c>
      <c r="B15" s="29"/>
      <c r="C15" s="29"/>
      <c r="D15" s="40">
        <v>30</v>
      </c>
      <c r="E15" s="31" t="s">
        <v>16</v>
      </c>
      <c r="F15" s="29"/>
      <c r="G15" s="29"/>
      <c r="H15" s="37" t="s">
        <v>60</v>
      </c>
      <c r="I15" s="29"/>
      <c r="J15" s="29"/>
      <c r="K15" s="29"/>
      <c r="L15" s="29"/>
      <c r="M15" s="29"/>
      <c r="N15" s="32"/>
      <c r="O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7"/>
      <c r="AG15" s="6"/>
      <c r="AH15" s="6"/>
      <c r="AI15" s="6"/>
      <c r="AJ15" s="12" t="s">
        <v>1</v>
      </c>
      <c r="AK15" s="7">
        <v>50</v>
      </c>
      <c r="AL15" s="7">
        <v>100</v>
      </c>
      <c r="AM15" s="7">
        <v>150</v>
      </c>
      <c r="AN15" s="7">
        <v>200</v>
      </c>
      <c r="AO15" s="7">
        <v>250</v>
      </c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 ht="16.5" customHeight="1">
      <c r="A16" s="28"/>
      <c r="B16" s="29"/>
      <c r="C16" s="29"/>
      <c r="D16" s="29"/>
      <c r="E16" s="29"/>
      <c r="F16" s="29"/>
      <c r="G16" s="29"/>
      <c r="H16" s="37" t="s">
        <v>61</v>
      </c>
      <c r="I16" s="29"/>
      <c r="J16" s="29"/>
      <c r="K16" s="29"/>
      <c r="L16" s="29"/>
      <c r="M16" s="29"/>
      <c r="N16" s="32"/>
      <c r="O16" s="3"/>
      <c r="P16" s="62"/>
      <c r="AF16" s="6"/>
      <c r="AG16" s="6"/>
      <c r="AH16" s="6"/>
      <c r="AI16" s="6"/>
      <c r="AJ16" s="12">
        <v>40</v>
      </c>
      <c r="AK16" s="7">
        <v>0.8</v>
      </c>
      <c r="AL16" s="7">
        <v>0.7</v>
      </c>
      <c r="AM16" s="7" t="s">
        <v>2</v>
      </c>
      <c r="AN16" s="7" t="s">
        <v>2</v>
      </c>
      <c r="AO16" s="7" t="s">
        <v>2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5" ht="18.75" customHeight="1">
      <c r="A17" s="28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"/>
      <c r="AG17" s="6"/>
      <c r="AH17" s="6"/>
      <c r="AI17" s="6"/>
      <c r="AJ17" s="12">
        <v>50</v>
      </c>
      <c r="AK17" s="7">
        <v>0.85</v>
      </c>
      <c r="AL17" s="7">
        <v>0.75</v>
      </c>
      <c r="AM17" s="7">
        <v>0.7</v>
      </c>
      <c r="AN17" s="7" t="s">
        <v>2</v>
      </c>
      <c r="AO17" s="7" t="s">
        <v>2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</row>
    <row r="18" spans="1:105" ht="20.25" customHeight="1" thickBot="1">
      <c r="A18" s="42" t="s">
        <v>40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"/>
      <c r="AG18" s="6"/>
      <c r="AH18" s="6"/>
      <c r="AI18" s="6"/>
      <c r="AJ18" s="12">
        <v>65</v>
      </c>
      <c r="AK18" s="7">
        <v>0.95</v>
      </c>
      <c r="AL18" s="7">
        <v>0.85</v>
      </c>
      <c r="AM18" s="7">
        <v>0.75</v>
      </c>
      <c r="AN18" s="7">
        <v>0.7</v>
      </c>
      <c r="AO18" s="7">
        <v>0.65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</row>
    <row r="19" spans="1:105" ht="12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7"/>
      <c r="AG19" s="6"/>
      <c r="AH19" s="6"/>
      <c r="AI19" s="6"/>
      <c r="AJ19" s="12">
        <v>100</v>
      </c>
      <c r="AK19" s="7">
        <v>1.15</v>
      </c>
      <c r="AL19" s="7">
        <v>1</v>
      </c>
      <c r="AM19" s="7">
        <v>0.9</v>
      </c>
      <c r="AN19" s="7">
        <v>0.8</v>
      </c>
      <c r="AO19" s="7">
        <v>0.75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1:105" ht="16.5" customHeight="1">
      <c r="A20" s="48"/>
      <c r="B20" s="48"/>
      <c r="C20" s="48"/>
      <c r="D20" s="48"/>
      <c r="E20" s="65" t="s">
        <v>68</v>
      </c>
      <c r="F20" s="52">
        <f>+AK13*F9</f>
        <v>10.043999999999999</v>
      </c>
      <c r="G20" s="50" t="s">
        <v>4</v>
      </c>
      <c r="H20" s="48"/>
      <c r="I20" s="48"/>
      <c r="J20" s="48"/>
      <c r="K20" s="48"/>
      <c r="L20" s="48"/>
      <c r="M20" s="48"/>
      <c r="N20" s="5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7"/>
      <c r="AG20" s="6"/>
      <c r="AH20" s="6"/>
      <c r="AI20" s="6"/>
      <c r="AJ20" s="12">
        <v>150</v>
      </c>
      <c r="AK20" s="7">
        <v>1.3</v>
      </c>
      <c r="AL20" s="7">
        <v>1.2</v>
      </c>
      <c r="AM20" s="7">
        <v>1.1</v>
      </c>
      <c r="AN20" s="7">
        <v>1</v>
      </c>
      <c r="AO20" s="7">
        <v>0.95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</row>
    <row r="21" spans="1:105" ht="16.5" customHeight="1">
      <c r="A21" s="48"/>
      <c r="B21" s="48"/>
      <c r="C21" s="48"/>
      <c r="D21" s="48"/>
      <c r="E21" s="65" t="s">
        <v>69</v>
      </c>
      <c r="F21" s="54">
        <f>metselsterkte(F9,F20,D13,AJ5,AK5,AL5)</f>
        <v>2.4488955879586345</v>
      </c>
      <c r="G21" s="50" t="s">
        <v>4</v>
      </c>
      <c r="H21" s="48"/>
      <c r="I21" s="48"/>
      <c r="J21" s="48"/>
      <c r="K21" s="48"/>
      <c r="L21" s="48"/>
      <c r="M21" s="48"/>
      <c r="N21" s="5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6"/>
      <c r="AH21" s="6"/>
      <c r="AI21" s="6"/>
      <c r="AJ21" s="12">
        <v>200</v>
      </c>
      <c r="AK21" s="7">
        <v>1.45</v>
      </c>
      <c r="AL21" s="7">
        <v>1.35</v>
      </c>
      <c r="AM21" s="7">
        <v>1.25</v>
      </c>
      <c r="AN21" s="7">
        <v>1.15</v>
      </c>
      <c r="AO21" s="7">
        <v>1.1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</row>
    <row r="22" spans="1:105" ht="16.5" customHeight="1">
      <c r="A22" s="48"/>
      <c r="B22" s="48"/>
      <c r="C22" s="48"/>
      <c r="D22" s="48"/>
      <c r="E22" s="66" t="s">
        <v>70</v>
      </c>
      <c r="F22" s="49">
        <f>IF(AND(AM5=2,AN5=1),2,IF(AND(AM5=2,AN5=2),2.3,IF(AND(AM5=2,AN5=3),3,IF(AND(AM5=1,AN5=1),2.5,IF(AND(AM5=1,AN5=2),2.8,3.5)))))</f>
        <v>3</v>
      </c>
      <c r="G22" s="50"/>
      <c r="H22" s="48"/>
      <c r="I22" s="48"/>
      <c r="J22" s="48"/>
      <c r="K22" s="48"/>
      <c r="L22" s="53"/>
      <c r="M22" s="53"/>
      <c r="N22" s="5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"/>
      <c r="AG22" s="6"/>
      <c r="AH22" s="6"/>
      <c r="AI22" s="6"/>
      <c r="AJ22" s="12">
        <v>250</v>
      </c>
      <c r="AK22" s="7">
        <v>1.55</v>
      </c>
      <c r="AL22" s="7">
        <v>1.45</v>
      </c>
      <c r="AM22" s="7">
        <v>1.35</v>
      </c>
      <c r="AN22" s="7">
        <v>1.25</v>
      </c>
      <c r="AO22" s="7">
        <v>1.15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</row>
    <row r="23" spans="1:105" ht="16.5" customHeight="1">
      <c r="A23" s="48"/>
      <c r="B23" s="48"/>
      <c r="C23" s="48"/>
      <c r="D23" s="48"/>
      <c r="E23" s="65" t="s">
        <v>71</v>
      </c>
      <c r="F23" s="52">
        <f>+F21/F22</f>
        <v>0.8162985293195448</v>
      </c>
      <c r="G23" s="50" t="s">
        <v>4</v>
      </c>
      <c r="H23" s="48"/>
      <c r="I23" s="48"/>
      <c r="J23" s="48"/>
      <c r="K23" s="48"/>
      <c r="L23" s="48"/>
      <c r="M23" s="48"/>
      <c r="N23" s="5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"/>
      <c r="AG23" s="7"/>
      <c r="AH23" s="7"/>
      <c r="AI23" s="7"/>
      <c r="AJ23" s="7"/>
      <c r="AK23" s="7"/>
      <c r="AL23" s="7"/>
      <c r="AM23" s="7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</row>
    <row r="24" spans="1:105" ht="16.5" customHeight="1">
      <c r="A24" s="48"/>
      <c r="B24" s="48"/>
      <c r="C24" s="48"/>
      <c r="D24" s="48"/>
      <c r="E24" s="65" t="s">
        <v>72</v>
      </c>
      <c r="F24" s="49">
        <f>+I6</f>
        <v>0.14</v>
      </c>
      <c r="G24" s="50" t="s">
        <v>5</v>
      </c>
      <c r="H24" s="48"/>
      <c r="I24" s="48"/>
      <c r="J24" s="48"/>
      <c r="K24" s="48"/>
      <c r="L24" s="48"/>
      <c r="M24" s="48"/>
      <c r="N24" s="5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7"/>
      <c r="AG24" s="7"/>
      <c r="AH24" s="7"/>
      <c r="AI24" s="7"/>
      <c r="AJ24" s="7"/>
      <c r="AK24" s="7"/>
      <c r="AL24" s="7"/>
      <c r="AM24" s="7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6.5" customHeight="1">
      <c r="A25" s="48"/>
      <c r="B25" s="48"/>
      <c r="C25" s="48"/>
      <c r="D25" s="48"/>
      <c r="E25" s="65" t="s">
        <v>73</v>
      </c>
      <c r="F25" s="52">
        <f>hef(AO5,AO7,AP5,AQ5,I5,I7)</f>
        <v>3</v>
      </c>
      <c r="G25" s="50" t="s">
        <v>5</v>
      </c>
      <c r="H25" s="48"/>
      <c r="I25" s="48"/>
      <c r="J25" s="48"/>
      <c r="K25" s="48"/>
      <c r="L25" s="48"/>
      <c r="M25" s="48"/>
      <c r="N25" s="5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"/>
      <c r="AG25" s="7"/>
      <c r="AH25" s="7"/>
      <c r="AI25" s="7"/>
      <c r="AJ25" s="7"/>
      <c r="AK25" s="7"/>
      <c r="AL25" s="7"/>
      <c r="AM25" s="7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6" spans="1:105" ht="16.5" customHeight="1">
      <c r="A26" s="48"/>
      <c r="B26" s="48"/>
      <c r="C26" s="48"/>
      <c r="D26" s="48"/>
      <c r="E26" s="49">
        <f>IF(AP5=1,"Portée effective plancher lf,ef","")</f>
      </c>
      <c r="F26" s="52">
        <f>lfef(M14,AP5,AR5,AR7)</f>
      </c>
      <c r="G26" s="50">
        <f>IF(AP5=2,"","m")</f>
      </c>
      <c r="H26" s="48"/>
      <c r="I26" s="48"/>
      <c r="J26" s="48"/>
      <c r="K26" s="48"/>
      <c r="L26" s="48"/>
      <c r="M26" s="48"/>
      <c r="N26" s="5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1:105" ht="16.5" customHeight="1" thickBot="1">
      <c r="A27" s="48"/>
      <c r="B27" s="48"/>
      <c r="C27" s="48"/>
      <c r="D27" s="48"/>
      <c r="E27" s="65" t="s">
        <v>74</v>
      </c>
      <c r="F27" s="54">
        <f>fis(F25,F24,F26,AP5,AO5)</f>
        <v>0.34489795918367344</v>
      </c>
      <c r="G27" s="50"/>
      <c r="H27" s="48"/>
      <c r="I27" s="48"/>
      <c r="J27" s="48"/>
      <c r="K27" s="48"/>
      <c r="L27" s="48"/>
      <c r="M27" s="48"/>
      <c r="N27" s="51"/>
      <c r="O27" s="3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1:105" ht="16.5" customHeight="1" thickBot="1">
      <c r="A28" s="48"/>
      <c r="B28" s="48"/>
      <c r="C28" s="55"/>
      <c r="D28" s="63"/>
      <c r="E28" s="64" t="s">
        <v>76</v>
      </c>
      <c r="F28" s="56">
        <f>+F27*F23*I6*1000</f>
        <v>39.4155575585723</v>
      </c>
      <c r="G28" s="57" t="s">
        <v>16</v>
      </c>
      <c r="H28" s="48"/>
      <c r="I28" s="48"/>
      <c r="J28" s="48"/>
      <c r="K28" s="48"/>
      <c r="L28" s="48"/>
      <c r="M28" s="48"/>
      <c r="N28" s="51"/>
      <c r="O28" s="3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</row>
    <row r="29" spans="1:105" ht="12.75" customHeight="1" thickBo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3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</row>
    <row r="30" spans="1:105" ht="16.5" customHeight="1">
      <c r="A30" s="14" t="s">
        <v>77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</row>
    <row r="31" spans="32:105" ht="16.5" customHeight="1"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</row>
    <row r="32" spans="32:105" ht="16.5" customHeight="1"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</row>
    <row r="33" spans="32:105" ht="16.5" customHeight="1">
      <c r="AF33" s="6"/>
      <c r="AG33" s="6"/>
      <c r="AH33" s="6"/>
      <c r="AI33" s="6"/>
      <c r="AJ33" s="6">
        <v>16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32:105" ht="16.5" customHeight="1">
      <c r="AF34" s="6"/>
      <c r="AG34" s="6">
        <v>19</v>
      </c>
      <c r="AH34" s="6">
        <v>9</v>
      </c>
      <c r="AI34" s="6">
        <v>4</v>
      </c>
      <c r="AJ34" s="6" t="str">
        <f aca="true" t="shared" si="0" ref="AJ34:AJ73">TEXT(AG34&amp;"x"&amp;AH34&amp;"x"&amp;AI34,1)</f>
        <v>19x9x4</v>
      </c>
      <c r="AK34" s="6">
        <v>1</v>
      </c>
      <c r="AL34" s="6">
        <v>1.37</v>
      </c>
      <c r="AM34" s="6">
        <f>IF($AJ$33=$AK34,AG34*10,0)</f>
        <v>0</v>
      </c>
      <c r="AN34" s="6">
        <f>IF($AJ$33=$AK34,AH34*10,0)</f>
        <v>0</v>
      </c>
      <c r="AO34" s="6">
        <f>IF($AJ$33=$AK34,AI34*10,0)</f>
        <v>0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32:105" ht="16.5" customHeight="1">
      <c r="AF35" s="6"/>
      <c r="AG35" s="6">
        <v>19</v>
      </c>
      <c r="AH35" s="6">
        <v>9</v>
      </c>
      <c r="AI35" s="6">
        <v>5</v>
      </c>
      <c r="AJ35" s="6" t="str">
        <f t="shared" si="0"/>
        <v>19x9x5</v>
      </c>
      <c r="AK35" s="6">
        <v>2</v>
      </c>
      <c r="AL35" s="6">
        <v>1.37</v>
      </c>
      <c r="AM35" s="6">
        <f aca="true" t="shared" si="1" ref="AM35:AM73">IF($AJ$33=$AK35,AG35*10,0)</f>
        <v>0</v>
      </c>
      <c r="AN35" s="6">
        <f aca="true" t="shared" si="2" ref="AN35:AN50">IF($AJ$33=$AK35,AH35*10,0)</f>
        <v>0</v>
      </c>
      <c r="AO35" s="6">
        <f aca="true" t="shared" si="3" ref="AO35:AO51">IF($AJ$33=$AK35,AI35*10,0)</f>
        <v>0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32:105" ht="16.5" customHeight="1">
      <c r="AF36" s="6"/>
      <c r="AG36" s="6">
        <v>19</v>
      </c>
      <c r="AH36" s="6">
        <v>9</v>
      </c>
      <c r="AI36" s="6">
        <v>5.7</v>
      </c>
      <c r="AJ36" s="6" t="str">
        <f t="shared" si="0"/>
        <v>19x9x5,7</v>
      </c>
      <c r="AK36" s="6">
        <v>3</v>
      </c>
      <c r="AL36" s="6">
        <v>1.91</v>
      </c>
      <c r="AM36" s="6">
        <f t="shared" si="1"/>
        <v>0</v>
      </c>
      <c r="AN36" s="6">
        <f t="shared" si="2"/>
        <v>0</v>
      </c>
      <c r="AO36" s="6">
        <f t="shared" si="3"/>
        <v>0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32:105" ht="16.5" customHeight="1">
      <c r="AF37" s="6"/>
      <c r="AG37" s="6">
        <v>19</v>
      </c>
      <c r="AH37" s="6">
        <v>9</v>
      </c>
      <c r="AI37" s="6">
        <v>6.5</v>
      </c>
      <c r="AJ37" s="6" t="str">
        <f t="shared" si="0"/>
        <v>19x9x6,5</v>
      </c>
      <c r="AK37" s="6">
        <v>4</v>
      </c>
      <c r="AL37" s="6">
        <v>1.72</v>
      </c>
      <c r="AM37" s="6">
        <f t="shared" si="1"/>
        <v>0</v>
      </c>
      <c r="AN37" s="6">
        <f t="shared" si="2"/>
        <v>0</v>
      </c>
      <c r="AO37" s="6">
        <f t="shared" si="3"/>
        <v>0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32:105" ht="16.5" customHeight="1">
      <c r="AF38" s="6"/>
      <c r="AG38" s="6">
        <v>19</v>
      </c>
      <c r="AH38" s="6">
        <v>9</v>
      </c>
      <c r="AI38" s="6">
        <v>9</v>
      </c>
      <c r="AJ38" s="6" t="str">
        <f t="shared" si="0"/>
        <v>19x9x9</v>
      </c>
      <c r="AK38" s="6">
        <v>5</v>
      </c>
      <c r="AL38" s="6">
        <v>1.37</v>
      </c>
      <c r="AM38" s="6">
        <f t="shared" si="1"/>
        <v>0</v>
      </c>
      <c r="AN38" s="6">
        <f t="shared" si="2"/>
        <v>0</v>
      </c>
      <c r="AO38" s="6">
        <f t="shared" si="3"/>
        <v>0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32:105" ht="16.5" customHeight="1">
      <c r="AF39" s="6"/>
      <c r="AG39" s="6">
        <v>19</v>
      </c>
      <c r="AH39" s="6">
        <v>14</v>
      </c>
      <c r="AI39" s="6">
        <v>9</v>
      </c>
      <c r="AJ39" s="6" t="str">
        <f t="shared" si="0"/>
        <v>19x14x9</v>
      </c>
      <c r="AK39" s="6">
        <v>6</v>
      </c>
      <c r="AL39" s="6">
        <v>1.47</v>
      </c>
      <c r="AM39" s="6">
        <f t="shared" si="1"/>
        <v>0</v>
      </c>
      <c r="AN39" s="6">
        <f t="shared" si="2"/>
        <v>0</v>
      </c>
      <c r="AO39" s="6">
        <f t="shared" si="3"/>
        <v>0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32:105" ht="16.5" customHeight="1">
      <c r="AF40" s="6"/>
      <c r="AG40" s="6">
        <v>19</v>
      </c>
      <c r="AH40" s="6">
        <v>14</v>
      </c>
      <c r="AI40" s="6">
        <v>14</v>
      </c>
      <c r="AJ40" s="6" t="str">
        <f t="shared" si="0"/>
        <v>19x14x14</v>
      </c>
      <c r="AK40" s="6">
        <v>7</v>
      </c>
      <c r="AL40" s="6">
        <v>1.12</v>
      </c>
      <c r="AM40" s="6">
        <f t="shared" si="1"/>
        <v>0</v>
      </c>
      <c r="AN40" s="6">
        <f t="shared" si="2"/>
        <v>0</v>
      </c>
      <c r="AO40" s="6">
        <f t="shared" si="3"/>
        <v>0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32:105" ht="16.5" customHeight="1">
      <c r="AF41" s="6"/>
      <c r="AG41" s="6">
        <v>19</v>
      </c>
      <c r="AH41" s="6">
        <v>19</v>
      </c>
      <c r="AI41" s="6">
        <v>9</v>
      </c>
      <c r="AJ41" s="6" t="str">
        <f t="shared" si="0"/>
        <v>19x19x9</v>
      </c>
      <c r="AK41" s="6">
        <v>8</v>
      </c>
      <c r="AL41" s="6">
        <v>1.56</v>
      </c>
      <c r="AM41" s="6">
        <f t="shared" si="1"/>
        <v>0</v>
      </c>
      <c r="AN41" s="6">
        <f t="shared" si="2"/>
        <v>0</v>
      </c>
      <c r="AO41" s="6">
        <f t="shared" si="3"/>
        <v>0</v>
      </c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</row>
    <row r="42" spans="32:105" ht="16.5" customHeight="1">
      <c r="AF42" s="6"/>
      <c r="AG42" s="6">
        <v>19</v>
      </c>
      <c r="AH42" s="6">
        <v>19</v>
      </c>
      <c r="AI42" s="6">
        <v>14</v>
      </c>
      <c r="AJ42" s="6" t="str">
        <f t="shared" si="0"/>
        <v>19x19x14</v>
      </c>
      <c r="AK42" s="6">
        <v>9</v>
      </c>
      <c r="AL42" s="6">
        <v>1.18</v>
      </c>
      <c r="AM42" s="6">
        <f t="shared" si="1"/>
        <v>0</v>
      </c>
      <c r="AN42" s="6">
        <f t="shared" si="2"/>
        <v>0</v>
      </c>
      <c r="AO42" s="6">
        <f t="shared" si="3"/>
        <v>0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</row>
    <row r="43" spans="32:105" ht="16.5" customHeight="1">
      <c r="AF43" s="6"/>
      <c r="AG43" s="6">
        <v>29</v>
      </c>
      <c r="AH43" s="6">
        <v>9</v>
      </c>
      <c r="AI43" s="6">
        <v>9</v>
      </c>
      <c r="AJ43" s="6" t="str">
        <f t="shared" si="0"/>
        <v>29x9x9</v>
      </c>
      <c r="AK43" s="6">
        <v>10</v>
      </c>
      <c r="AL43" s="6">
        <v>1.52</v>
      </c>
      <c r="AM43" s="6">
        <f t="shared" si="1"/>
        <v>0</v>
      </c>
      <c r="AN43" s="6">
        <f t="shared" si="2"/>
        <v>0</v>
      </c>
      <c r="AO43" s="6">
        <f t="shared" si="3"/>
        <v>0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</row>
    <row r="44" spans="32:105" ht="16.5" customHeight="1">
      <c r="AF44" s="6"/>
      <c r="AG44" s="6">
        <v>29</v>
      </c>
      <c r="AH44" s="6">
        <v>9</v>
      </c>
      <c r="AI44" s="6">
        <v>14</v>
      </c>
      <c r="AJ44" s="6" t="str">
        <f t="shared" si="0"/>
        <v>29x9x14</v>
      </c>
      <c r="AK44" s="6">
        <v>11</v>
      </c>
      <c r="AL44" s="6">
        <v>1.15</v>
      </c>
      <c r="AM44" s="6">
        <f t="shared" si="1"/>
        <v>0</v>
      </c>
      <c r="AN44" s="6">
        <f t="shared" si="2"/>
        <v>0</v>
      </c>
      <c r="AO44" s="6">
        <f t="shared" si="3"/>
        <v>0</v>
      </c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</row>
    <row r="45" spans="32:105" ht="16.5" customHeight="1">
      <c r="AF45" s="6"/>
      <c r="AG45" s="6">
        <v>29</v>
      </c>
      <c r="AH45" s="6">
        <v>9</v>
      </c>
      <c r="AI45" s="6">
        <v>19</v>
      </c>
      <c r="AJ45" s="6" t="str">
        <f t="shared" si="0"/>
        <v>29x9x19</v>
      </c>
      <c r="AK45" s="6">
        <v>12</v>
      </c>
      <c r="AL45" s="6">
        <v>0.99</v>
      </c>
      <c r="AM45" s="6">
        <f t="shared" si="1"/>
        <v>0</v>
      </c>
      <c r="AN45" s="6">
        <f t="shared" si="2"/>
        <v>0</v>
      </c>
      <c r="AO45" s="6">
        <f t="shared" si="3"/>
        <v>0</v>
      </c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</row>
    <row r="46" spans="32:105" ht="16.5" customHeight="1">
      <c r="AF46" s="6"/>
      <c r="AG46" s="6">
        <v>29</v>
      </c>
      <c r="AH46" s="6">
        <v>9</v>
      </c>
      <c r="AI46" s="6">
        <v>24</v>
      </c>
      <c r="AJ46" s="6" t="str">
        <f t="shared" si="0"/>
        <v>29x9x24</v>
      </c>
      <c r="AK46" s="6">
        <v>13</v>
      </c>
      <c r="AL46" s="6"/>
      <c r="AM46" s="6">
        <f t="shared" si="1"/>
        <v>0</v>
      </c>
      <c r="AN46" s="6">
        <f t="shared" si="2"/>
        <v>0</v>
      </c>
      <c r="AO46" s="6">
        <f t="shared" si="3"/>
        <v>0</v>
      </c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32:105" ht="16.5" customHeight="1">
      <c r="AF47" s="6"/>
      <c r="AG47" s="6">
        <v>29</v>
      </c>
      <c r="AH47" s="6">
        <v>14</v>
      </c>
      <c r="AI47" s="6">
        <v>9</v>
      </c>
      <c r="AJ47" s="6" t="str">
        <f t="shared" si="0"/>
        <v>29x14x9</v>
      </c>
      <c r="AK47" s="6">
        <v>14</v>
      </c>
      <c r="AL47" s="6">
        <v>1.65</v>
      </c>
      <c r="AM47" s="6">
        <f t="shared" si="1"/>
        <v>0</v>
      </c>
      <c r="AN47" s="6">
        <f t="shared" si="2"/>
        <v>0</v>
      </c>
      <c r="AO47" s="6">
        <f t="shared" si="3"/>
        <v>0</v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32:105" ht="16.5" customHeight="1">
      <c r="AF48" s="6"/>
      <c r="AG48" s="6">
        <v>29</v>
      </c>
      <c r="AH48" s="6">
        <v>14</v>
      </c>
      <c r="AI48" s="6">
        <v>14</v>
      </c>
      <c r="AJ48" s="6" t="str">
        <f t="shared" si="0"/>
        <v>29x14x14</v>
      </c>
      <c r="AK48" s="6">
        <v>15</v>
      </c>
      <c r="AL48" s="6">
        <v>1.23</v>
      </c>
      <c r="AM48" s="6">
        <f t="shared" si="1"/>
        <v>0</v>
      </c>
      <c r="AN48" s="6">
        <f t="shared" si="2"/>
        <v>0</v>
      </c>
      <c r="AO48" s="6">
        <f t="shared" si="3"/>
        <v>0</v>
      </c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32:105" ht="16.5" customHeight="1">
      <c r="AF49" s="6"/>
      <c r="AG49" s="6">
        <v>29</v>
      </c>
      <c r="AH49" s="6">
        <v>14</v>
      </c>
      <c r="AI49" s="6">
        <v>19</v>
      </c>
      <c r="AJ49" s="6" t="str">
        <f t="shared" si="0"/>
        <v>29x14x19</v>
      </c>
      <c r="AK49" s="6">
        <v>16</v>
      </c>
      <c r="AL49" s="6">
        <v>1.04</v>
      </c>
      <c r="AM49" s="6">
        <f t="shared" si="1"/>
        <v>290</v>
      </c>
      <c r="AN49" s="6">
        <f t="shared" si="2"/>
        <v>140</v>
      </c>
      <c r="AO49" s="6">
        <f t="shared" si="3"/>
        <v>190</v>
      </c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32:105" ht="16.5" customHeight="1">
      <c r="AF50" s="6"/>
      <c r="AG50" s="6">
        <v>29</v>
      </c>
      <c r="AH50" s="6">
        <v>14</v>
      </c>
      <c r="AI50" s="6">
        <v>24</v>
      </c>
      <c r="AJ50" s="6" t="str">
        <f t="shared" si="0"/>
        <v>29x14x24</v>
      </c>
      <c r="AK50" s="6">
        <v>17</v>
      </c>
      <c r="AL50" s="6"/>
      <c r="AM50" s="6">
        <f t="shared" si="1"/>
        <v>0</v>
      </c>
      <c r="AN50" s="6">
        <f t="shared" si="2"/>
        <v>0</v>
      </c>
      <c r="AO50" s="6">
        <f t="shared" si="3"/>
        <v>0</v>
      </c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32:105" ht="16.5" customHeight="1">
      <c r="AF51" s="6"/>
      <c r="AG51" s="6">
        <v>29</v>
      </c>
      <c r="AH51" s="6">
        <v>19</v>
      </c>
      <c r="AI51" s="6">
        <v>9</v>
      </c>
      <c r="AJ51" s="6" t="str">
        <f t="shared" si="0"/>
        <v>29x19x9</v>
      </c>
      <c r="AK51" s="6">
        <v>18</v>
      </c>
      <c r="AL51" s="6">
        <v>1.73</v>
      </c>
      <c r="AM51" s="6">
        <f t="shared" si="1"/>
        <v>0</v>
      </c>
      <c r="AN51" s="6">
        <f>IF($AJ$33=$AK51,AH51*10,0)</f>
        <v>0</v>
      </c>
      <c r="AO51" s="6">
        <f t="shared" si="3"/>
        <v>0</v>
      </c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32:105" ht="16.5" customHeight="1">
      <c r="AF52" s="6"/>
      <c r="AG52" s="6">
        <v>29</v>
      </c>
      <c r="AH52" s="6">
        <v>19</v>
      </c>
      <c r="AI52" s="6">
        <v>14</v>
      </c>
      <c r="AJ52" s="6" t="str">
        <f t="shared" si="0"/>
        <v>29x19x14</v>
      </c>
      <c r="AK52" s="6">
        <v>19</v>
      </c>
      <c r="AL52" s="6">
        <v>1.27</v>
      </c>
      <c r="AM52" s="6">
        <f t="shared" si="1"/>
        <v>0</v>
      </c>
      <c r="AN52" s="6">
        <f aca="true" t="shared" si="4" ref="AN52:AN67">IF($AJ$33=$AK52,AH52*10,0)</f>
        <v>0</v>
      </c>
      <c r="AO52" s="6">
        <f aca="true" t="shared" si="5" ref="AO52:AO73">IF($AJ$33=$AK52,AI52*10,0)</f>
        <v>0</v>
      </c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32:105" ht="16.5" customHeight="1">
      <c r="AF53" s="6"/>
      <c r="AG53" s="6">
        <v>29</v>
      </c>
      <c r="AH53" s="6">
        <v>19</v>
      </c>
      <c r="AI53" s="6">
        <v>19</v>
      </c>
      <c r="AJ53" s="6" t="str">
        <f t="shared" si="0"/>
        <v>29x19x19</v>
      </c>
      <c r="AK53" s="6">
        <v>20</v>
      </c>
      <c r="AL53" s="6">
        <v>1.08</v>
      </c>
      <c r="AM53" s="6">
        <f t="shared" si="1"/>
        <v>0</v>
      </c>
      <c r="AN53" s="6">
        <f t="shared" si="4"/>
        <v>0</v>
      </c>
      <c r="AO53" s="6">
        <f t="shared" si="5"/>
        <v>0</v>
      </c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32:105" ht="16.5" customHeight="1">
      <c r="AF54" s="6"/>
      <c r="AG54" s="6">
        <v>29</v>
      </c>
      <c r="AH54" s="6">
        <v>19</v>
      </c>
      <c r="AI54" s="6">
        <v>24</v>
      </c>
      <c r="AJ54" s="6" t="str">
        <f t="shared" si="0"/>
        <v>29x19x24</v>
      </c>
      <c r="AK54" s="6">
        <v>21</v>
      </c>
      <c r="AL54" s="6"/>
      <c r="AM54" s="6">
        <f t="shared" si="1"/>
        <v>0</v>
      </c>
      <c r="AN54" s="6">
        <f t="shared" si="4"/>
        <v>0</v>
      </c>
      <c r="AO54" s="6">
        <f t="shared" si="5"/>
        <v>0</v>
      </c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32:105" ht="16.5" customHeight="1">
      <c r="AF55" s="6"/>
      <c r="AG55" s="6">
        <v>39</v>
      </c>
      <c r="AH55" s="6">
        <v>7</v>
      </c>
      <c r="AI55" s="6">
        <v>19</v>
      </c>
      <c r="AJ55" s="6" t="str">
        <f t="shared" si="0"/>
        <v>39x7x19</v>
      </c>
      <c r="AK55" s="6">
        <v>22</v>
      </c>
      <c r="AL55" s="6">
        <v>0.93</v>
      </c>
      <c r="AM55" s="6">
        <f t="shared" si="1"/>
        <v>0</v>
      </c>
      <c r="AN55" s="6">
        <f t="shared" si="4"/>
        <v>0</v>
      </c>
      <c r="AO55" s="6">
        <f t="shared" si="5"/>
        <v>0</v>
      </c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32:105" ht="16.5" customHeight="1">
      <c r="AF56" s="6"/>
      <c r="AG56" s="6">
        <v>39</v>
      </c>
      <c r="AH56" s="6">
        <v>9</v>
      </c>
      <c r="AI56" s="6">
        <v>19</v>
      </c>
      <c r="AJ56" s="6" t="str">
        <f t="shared" si="0"/>
        <v>39x9x19</v>
      </c>
      <c r="AK56" s="6">
        <v>23</v>
      </c>
      <c r="AL56" s="6">
        <v>0.99</v>
      </c>
      <c r="AM56" s="6">
        <f t="shared" si="1"/>
        <v>0</v>
      </c>
      <c r="AN56" s="6">
        <f t="shared" si="4"/>
        <v>0</v>
      </c>
      <c r="AO56" s="6">
        <f t="shared" si="5"/>
        <v>0</v>
      </c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32:105" ht="16.5" customHeight="1">
      <c r="AF57" s="6"/>
      <c r="AG57" s="6">
        <v>39</v>
      </c>
      <c r="AH57" s="6">
        <v>14</v>
      </c>
      <c r="AI57" s="6">
        <v>19</v>
      </c>
      <c r="AJ57" s="6" t="str">
        <f t="shared" si="0"/>
        <v>39x14x19</v>
      </c>
      <c r="AK57" s="6">
        <v>24</v>
      </c>
      <c r="AL57" s="6">
        <v>1.11</v>
      </c>
      <c r="AM57" s="6">
        <f t="shared" si="1"/>
        <v>0</v>
      </c>
      <c r="AN57" s="6">
        <f t="shared" si="4"/>
        <v>0</v>
      </c>
      <c r="AO57" s="6">
        <f t="shared" si="5"/>
        <v>0</v>
      </c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32:105" ht="16.5" customHeight="1">
      <c r="AF58" s="6"/>
      <c r="AG58" s="6">
        <v>39</v>
      </c>
      <c r="AH58" s="6">
        <v>19</v>
      </c>
      <c r="AI58" s="6">
        <v>19</v>
      </c>
      <c r="AJ58" s="6" t="str">
        <f t="shared" si="0"/>
        <v>39x19x19</v>
      </c>
      <c r="AK58" s="6">
        <v>25</v>
      </c>
      <c r="AL58" s="6">
        <v>1.13</v>
      </c>
      <c r="AM58" s="6">
        <f t="shared" si="1"/>
        <v>0</v>
      </c>
      <c r="AN58" s="6">
        <f t="shared" si="4"/>
        <v>0</v>
      </c>
      <c r="AO58" s="6">
        <f t="shared" si="5"/>
        <v>0</v>
      </c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32:105" ht="16.5" customHeight="1">
      <c r="AF59" s="6"/>
      <c r="AG59" s="6">
        <v>39</v>
      </c>
      <c r="AH59" s="6">
        <v>29</v>
      </c>
      <c r="AI59" s="6">
        <v>19</v>
      </c>
      <c r="AJ59" s="6" t="str">
        <f t="shared" si="0"/>
        <v>39x29x19</v>
      </c>
      <c r="AK59" s="6">
        <v>26</v>
      </c>
      <c r="AL59" s="6">
        <v>1.18</v>
      </c>
      <c r="AM59" s="6">
        <f t="shared" si="1"/>
        <v>0</v>
      </c>
      <c r="AN59" s="6">
        <f t="shared" si="4"/>
        <v>0</v>
      </c>
      <c r="AO59" s="6">
        <f t="shared" si="5"/>
        <v>0</v>
      </c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32:105" ht="16.5" customHeight="1">
      <c r="AF60" s="6"/>
      <c r="AG60" s="6">
        <v>49</v>
      </c>
      <c r="AH60" s="6">
        <v>7</v>
      </c>
      <c r="AI60" s="6">
        <v>24</v>
      </c>
      <c r="AJ60" s="6" t="str">
        <f t="shared" si="0"/>
        <v>49x7x24</v>
      </c>
      <c r="AK60" s="6">
        <v>27</v>
      </c>
      <c r="AL60" s="6">
        <v>0.86</v>
      </c>
      <c r="AM60" s="6">
        <f t="shared" si="1"/>
        <v>0</v>
      </c>
      <c r="AN60" s="6">
        <f t="shared" si="4"/>
        <v>0</v>
      </c>
      <c r="AO60" s="6">
        <f t="shared" si="5"/>
        <v>0</v>
      </c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32:105" ht="16.5" customHeight="1">
      <c r="AF61" s="6"/>
      <c r="AG61" s="6">
        <v>49</v>
      </c>
      <c r="AH61" s="6">
        <v>9</v>
      </c>
      <c r="AI61" s="6">
        <v>24</v>
      </c>
      <c r="AJ61" s="6" t="str">
        <f t="shared" si="0"/>
        <v>49x9x24</v>
      </c>
      <c r="AK61" s="6">
        <v>28</v>
      </c>
      <c r="AL61" s="6">
        <v>0.91</v>
      </c>
      <c r="AM61" s="6">
        <f t="shared" si="1"/>
        <v>0</v>
      </c>
      <c r="AN61" s="6">
        <f t="shared" si="4"/>
        <v>0</v>
      </c>
      <c r="AO61" s="6">
        <f t="shared" si="5"/>
        <v>0</v>
      </c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32:105" ht="16.5" customHeight="1">
      <c r="AF62" s="6"/>
      <c r="AG62" s="6">
        <v>49</v>
      </c>
      <c r="AH62" s="6">
        <v>14</v>
      </c>
      <c r="AI62" s="6">
        <v>24</v>
      </c>
      <c r="AJ62" s="6" t="str">
        <f t="shared" si="0"/>
        <v>49x14x24</v>
      </c>
      <c r="AK62" s="6">
        <v>29</v>
      </c>
      <c r="AL62" s="6">
        <v>1</v>
      </c>
      <c r="AM62" s="6">
        <f t="shared" si="1"/>
        <v>0</v>
      </c>
      <c r="AN62" s="6">
        <f t="shared" si="4"/>
        <v>0</v>
      </c>
      <c r="AO62" s="6">
        <f t="shared" si="5"/>
        <v>0</v>
      </c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32:105" ht="16.5" customHeight="1">
      <c r="AF63" s="6"/>
      <c r="AG63" s="6">
        <v>49</v>
      </c>
      <c r="AH63" s="6">
        <v>19</v>
      </c>
      <c r="AI63" s="6">
        <v>24</v>
      </c>
      <c r="AJ63" s="6" t="str">
        <f t="shared" si="0"/>
        <v>49x19x24</v>
      </c>
      <c r="AK63" s="6">
        <v>30</v>
      </c>
      <c r="AL63" s="6">
        <v>1.05</v>
      </c>
      <c r="AM63" s="6">
        <f t="shared" si="1"/>
        <v>0</v>
      </c>
      <c r="AN63" s="6">
        <f t="shared" si="4"/>
        <v>0</v>
      </c>
      <c r="AO63" s="6">
        <f t="shared" si="5"/>
        <v>0</v>
      </c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32:105" ht="16.5" customHeight="1">
      <c r="AF64" s="6"/>
      <c r="AG64" s="6">
        <v>49</v>
      </c>
      <c r="AH64" s="6">
        <v>24</v>
      </c>
      <c r="AI64" s="6">
        <v>24</v>
      </c>
      <c r="AJ64" s="6" t="str">
        <f t="shared" si="0"/>
        <v>49x24x24</v>
      </c>
      <c r="AK64" s="6">
        <v>31</v>
      </c>
      <c r="AL64" s="6">
        <v>1.07</v>
      </c>
      <c r="AM64" s="6">
        <f t="shared" si="1"/>
        <v>0</v>
      </c>
      <c r="AN64" s="6">
        <f t="shared" si="4"/>
        <v>0</v>
      </c>
      <c r="AO64" s="6">
        <f t="shared" si="5"/>
        <v>0</v>
      </c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32:105" ht="16.5" customHeight="1">
      <c r="AF65" s="6"/>
      <c r="AG65" s="6">
        <v>49</v>
      </c>
      <c r="AH65" s="6">
        <v>29</v>
      </c>
      <c r="AI65" s="6">
        <v>24</v>
      </c>
      <c r="AJ65" s="6" t="str">
        <f t="shared" si="0"/>
        <v>49x29x24</v>
      </c>
      <c r="AK65" s="6">
        <v>32</v>
      </c>
      <c r="AL65" s="6">
        <v>1.09</v>
      </c>
      <c r="AM65" s="6">
        <f t="shared" si="1"/>
        <v>0</v>
      </c>
      <c r="AN65" s="6">
        <f t="shared" si="4"/>
        <v>0</v>
      </c>
      <c r="AO65" s="6">
        <f t="shared" si="5"/>
        <v>0</v>
      </c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32:105" ht="16.5" customHeight="1">
      <c r="AF66" s="6"/>
      <c r="AG66" s="6">
        <v>60</v>
      </c>
      <c r="AH66" s="6">
        <v>7</v>
      </c>
      <c r="AI66" s="6">
        <v>20</v>
      </c>
      <c r="AJ66" s="6" t="str">
        <f t="shared" si="0"/>
        <v>60x7x20</v>
      </c>
      <c r="AK66" s="6">
        <v>33</v>
      </c>
      <c r="AL66" s="6">
        <v>0.91</v>
      </c>
      <c r="AM66" s="6">
        <f t="shared" si="1"/>
        <v>0</v>
      </c>
      <c r="AN66" s="6">
        <f t="shared" si="4"/>
        <v>0</v>
      </c>
      <c r="AO66" s="6">
        <f t="shared" si="5"/>
        <v>0</v>
      </c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32:105" ht="16.5" customHeight="1">
      <c r="AF67" s="6"/>
      <c r="AG67" s="6">
        <v>60</v>
      </c>
      <c r="AH67" s="6">
        <v>9</v>
      </c>
      <c r="AI67" s="6">
        <v>20</v>
      </c>
      <c r="AJ67" s="6" t="str">
        <f t="shared" si="0"/>
        <v>60x9x20</v>
      </c>
      <c r="AK67" s="6">
        <v>34</v>
      </c>
      <c r="AL67" s="6">
        <v>0.97</v>
      </c>
      <c r="AM67" s="6">
        <f t="shared" si="1"/>
        <v>0</v>
      </c>
      <c r="AN67" s="6">
        <f t="shared" si="4"/>
        <v>0</v>
      </c>
      <c r="AO67" s="6">
        <f t="shared" si="5"/>
        <v>0</v>
      </c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32:105" ht="16.5" customHeight="1">
      <c r="AF68" s="6"/>
      <c r="AG68" s="6">
        <v>60</v>
      </c>
      <c r="AH68" s="6">
        <v>14</v>
      </c>
      <c r="AI68" s="6">
        <v>20</v>
      </c>
      <c r="AJ68" s="6" t="str">
        <f t="shared" si="0"/>
        <v>60x14x20</v>
      </c>
      <c r="AK68" s="6">
        <v>35</v>
      </c>
      <c r="AL68" s="6">
        <v>1.09</v>
      </c>
      <c r="AM68" s="6">
        <f t="shared" si="1"/>
        <v>0</v>
      </c>
      <c r="AN68" s="6">
        <f aca="true" t="shared" si="6" ref="AN68:AN73">IF($AJ$33=$AK68,AH68*10,0)</f>
        <v>0</v>
      </c>
      <c r="AO68" s="6">
        <f t="shared" si="5"/>
        <v>0</v>
      </c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32:105" ht="16.5" customHeight="1">
      <c r="AF69" s="6"/>
      <c r="AG69" s="6">
        <v>60</v>
      </c>
      <c r="AH69" s="6">
        <v>14</v>
      </c>
      <c r="AI69" s="6">
        <v>25</v>
      </c>
      <c r="AJ69" s="6" t="str">
        <f t="shared" si="0"/>
        <v>60x14x25</v>
      </c>
      <c r="AK69" s="6">
        <v>36</v>
      </c>
      <c r="AL69" s="6">
        <v>0.99</v>
      </c>
      <c r="AM69" s="6">
        <f t="shared" si="1"/>
        <v>0</v>
      </c>
      <c r="AN69" s="6">
        <f t="shared" si="6"/>
        <v>0</v>
      </c>
      <c r="AO69" s="6">
        <f t="shared" si="5"/>
        <v>0</v>
      </c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32:105" ht="16.5" customHeight="1">
      <c r="AF70" s="6"/>
      <c r="AG70" s="6">
        <v>60</v>
      </c>
      <c r="AH70" s="6">
        <v>19</v>
      </c>
      <c r="AI70" s="6">
        <v>20</v>
      </c>
      <c r="AJ70" s="6" t="str">
        <f t="shared" si="0"/>
        <v>60x19x20</v>
      </c>
      <c r="AK70" s="6">
        <v>37</v>
      </c>
      <c r="AL70" s="6">
        <v>1.19</v>
      </c>
      <c r="AM70" s="6">
        <f t="shared" si="1"/>
        <v>0</v>
      </c>
      <c r="AN70" s="6">
        <f t="shared" si="6"/>
        <v>0</v>
      </c>
      <c r="AO70" s="6">
        <f t="shared" si="5"/>
        <v>0</v>
      </c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32:105" ht="16.5" customHeight="1">
      <c r="AF71" s="6"/>
      <c r="AG71" s="6">
        <v>60</v>
      </c>
      <c r="AH71" s="6">
        <v>19</v>
      </c>
      <c r="AI71" s="6">
        <v>25</v>
      </c>
      <c r="AJ71" s="6" t="str">
        <f t="shared" si="0"/>
        <v>60x19x25</v>
      </c>
      <c r="AK71" s="6">
        <v>38</v>
      </c>
      <c r="AL71" s="6">
        <v>1.06</v>
      </c>
      <c r="AM71" s="6">
        <f t="shared" si="1"/>
        <v>0</v>
      </c>
      <c r="AN71" s="6">
        <f t="shared" si="6"/>
        <v>0</v>
      </c>
      <c r="AO71" s="6">
        <f t="shared" si="5"/>
        <v>0</v>
      </c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32:105" ht="16.5" customHeight="1">
      <c r="AF72" s="6"/>
      <c r="AG72" s="6">
        <v>60</v>
      </c>
      <c r="AH72" s="6">
        <v>24</v>
      </c>
      <c r="AI72" s="6">
        <v>20</v>
      </c>
      <c r="AJ72" s="6" t="str">
        <f t="shared" si="0"/>
        <v>60x24x20</v>
      </c>
      <c r="AK72" s="6">
        <v>39</v>
      </c>
      <c r="AL72" s="6">
        <v>1.22</v>
      </c>
      <c r="AM72" s="6">
        <f t="shared" si="1"/>
        <v>0</v>
      </c>
      <c r="AN72" s="6">
        <f t="shared" si="6"/>
        <v>0</v>
      </c>
      <c r="AO72" s="6">
        <f t="shared" si="5"/>
        <v>0</v>
      </c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32:105" ht="16.5" customHeight="1">
      <c r="AF73" s="6"/>
      <c r="AG73" s="6">
        <v>60</v>
      </c>
      <c r="AH73" s="6">
        <v>29</v>
      </c>
      <c r="AI73" s="6">
        <v>20</v>
      </c>
      <c r="AJ73" s="6" t="str">
        <f t="shared" si="0"/>
        <v>60x29x20</v>
      </c>
      <c r="AK73" s="6">
        <v>40</v>
      </c>
      <c r="AL73" s="6">
        <v>1.24</v>
      </c>
      <c r="AM73" s="6">
        <f t="shared" si="1"/>
        <v>0</v>
      </c>
      <c r="AN73" s="6">
        <f t="shared" si="6"/>
        <v>0</v>
      </c>
      <c r="AO73" s="6">
        <f t="shared" si="5"/>
        <v>0</v>
      </c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32:105" ht="16.5" customHeight="1">
      <c r="AF74" s="6"/>
      <c r="AG74" s="6"/>
      <c r="AH74" s="6"/>
      <c r="AI74" s="6"/>
      <c r="AJ74" s="6"/>
      <c r="AK74" s="6"/>
      <c r="AL74" s="6"/>
      <c r="AM74" s="6">
        <f>SUM(AM34:AM73)</f>
        <v>290</v>
      </c>
      <c r="AN74" s="6">
        <f>SUM(AN34:AN73)</f>
        <v>140</v>
      </c>
      <c r="AO74" s="6">
        <f>SUM(AO34:AO73)</f>
        <v>190</v>
      </c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</sheetData>
  <sheetProtection sheet="1" objects="1" scenarios="1" selectLockedCells="1"/>
  <mergeCells count="1">
    <mergeCell ref="A1:N1"/>
  </mergeCells>
  <dataValidations count="2">
    <dataValidation type="list" allowBlank="1" showInputMessage="1" showErrorMessage="1" sqref="AF13">
      <formula1>$AG$13:$AG$14</formula1>
    </dataValidation>
    <dataValidation errorStyle="information" type="custom" allowBlank="1" showInputMessage="1" showErrorMessage="1" errorTitle="Overschrijding" error="De maximale waarde voor de overspanning is overschreden.  Voor alle beperkingen van de vereenvoudigde methode uit EN 1996-3, zie paragraaf 4.2.1 van de norm." sqref="M14">
      <formula1>M14&lt;=7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Devloo</dc:creator>
  <cp:keywords/>
  <dc:description/>
  <cp:lastModifiedBy>jos</cp:lastModifiedBy>
  <dcterms:created xsi:type="dcterms:W3CDTF">2011-02-04T16:30:06Z</dcterms:created>
  <dcterms:modified xsi:type="dcterms:W3CDTF">2015-04-13T20:26:14Z</dcterms:modified>
  <cp:category/>
  <cp:version/>
  <cp:contentType/>
  <cp:contentStatus/>
</cp:coreProperties>
</file>